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<sst xmlns="http://schemas.openxmlformats.org/spreadsheetml/2006/main" count="1292" uniqueCount="208">
  <si>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</si>
  <si>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</si>
  <si>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</si>
  <si>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</si>
  <si>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</si>
  <si>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</si>
  <si>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</si>
  <si>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</si>
  <si>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</si>
  <si>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</si>
  <si>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</si>
  <si>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</si>
  <si>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</si>
  <si>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</si>
  <si>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</si>
  <si>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</si>
  <si>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</si>
  <si>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</si>
  <si>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</si>
  <si>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</si>
  <si>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</si>
  <si>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</si>
  <si>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</si>
  <si>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</si>
  <si>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</si>
  <si>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</si>
  <si>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</si>
  <si>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</si>
  <si>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</si>
  <si>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</si>
  <si>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</si>
  <si>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</si>
  <si>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</si>
  <si>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</si>
  <si>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</si>
  <si>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</si>
  <si>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</si>
  <si>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</si>
  <si>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</si>
  <si>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</si>
  <si>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</si>
  <si>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</si>
  <si>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</si>
  <si>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</si>
  <si>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</si>
  <si>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</si>
  <si>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</si>
  <si>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</si>
  <si>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</si>
  <si>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</si>
  <si>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</si>
  <si>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</si>
  <si>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</si>
  <si>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</si>
  <si>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</si>
  <si>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</si>
  <si>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</si>
  <si>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</si>
  <si>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</si>
  <si>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</si>
  <si>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</si>
  <si>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</si>
  <si>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</si>
  <si>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</si>
  <si>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</si>
  <si>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</si>
  <si>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</si>
  <si>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</si>
  <si>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</si>
  <si>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</si>
  <si>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</si>
  <si>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</si>
  <si>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</si>
  <si>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</si>
  <si>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</si>
  <si>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</si>
  <si>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</si>
  <si>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</si>
  <si>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</si>
  <si>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</si>
  <si>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</si>
  <si>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</si>
  <si>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</si>
  <si>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</si>
  <si>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</si>
  <si>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</si>
  <si>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</si>
  <si>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</si>
  <si>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</si>
  <si>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</si>
  <si>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</si>
  <si>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</si>
  <si>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</si>
  <si>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</si>
  <si>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</si>
  <si>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</si>
  <si>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</si>
  <si>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</si>
  <si>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</si>
  <si>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</si>
  <si>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</si>
  <si>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</si>
  <si>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</si>
  <si>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</si>
  <si>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</si>
  <si>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</si>
  <si>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</si>
  <si>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</si>
  <si>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</si>
  <si>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</si>
  <si>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</si>
  <si>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</si>
  <si>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</si>
  <si>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</si>
  <si>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</si>
  <si>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</si>
  <si>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</si>
  <si>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</si>
  <si>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</si>
  <si>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</si>
  <si>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</si>
  <si>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</si>
  <si>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</si>
  <si>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</si>
  <si>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</si>
  <si>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</si>
  <si>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</si>
  <si>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</si>
  <si>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</si>
  <si>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</si>
  <si>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</si>
  <si>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</si>
  <si>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</si>
  <si>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</si>
  <si>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</si>
  <si>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</si>
  <si>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</si>
  <si>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</si>
  <si>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</si>
  <si>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</si>
  <si>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</si>
  <si>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</si>
  <si>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</si>
  <si>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</si>
  <si>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</si>
  <si>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</si>
  <si>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</si>
  <si>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</si>
  <si>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</si>
  <si>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</si>
  <si>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</si>
  <si>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</si>
  <si>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</si>
  <si>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</si>
  <si>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</si>
  <si>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</si>
  <si>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</si>
  <si>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</si>
  <si>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</si>
  <si>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</si>
  <si>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</si>
  <si>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</si>
  <si>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</si>
  <si>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</si>
  <si>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</si>
  <si>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</si>
  <si>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</si>
  <si>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</si>
  <si>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</si>
  <si>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</si>
  <si>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</si>
  <si>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</si>
  <si>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</si>
  <si>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</si>
  <si>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</si>
  <si>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</si>
  <si>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</si>
  <si>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</si>
  <si>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</si>
  <si>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</si>
  <si>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</si>
  <si>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</si>
  <si>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</si>
  <si>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</si>
  <si>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</si>
  <si>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</si>
  <si>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</si>
  <si>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</si>
  <si>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</si>
  <si>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</si>
  <si>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</si>
  <si>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</si>
  <si>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</si>
  <si>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</si>
  <si>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</si>
  <si>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</si>
  <si>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</si>
  <si>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</si>
  <si>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</si>
  <si>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</si>
  <si>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</si>
  <si>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</si>
  <si>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</si>
  <si>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</si>
  <si>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</si>
  <si>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</si>
  <si>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</si>
  <si>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29.09.16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</si>
</sst>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709702.66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701850.81</v>
      </c>
      <c r="F8" s="191">
        <f>F9+F15+F18+F19+F20+F37+F17</f>
        <v>700668.38</v>
      </c>
      <c r="G8" s="191">
        <f aca="true" t="shared" si="0" ref="G8:G37">F8-E8</f>
        <v>-1182.4300000000512</v>
      </c>
      <c r="H8" s="192">
        <f>F8/E8*100</f>
        <v>99.83152687392352</v>
      </c>
      <c r="I8" s="193">
        <f>F8-D8</f>
        <v>-256403.07000000007</v>
      </c>
      <c r="J8" s="193">
        <f>F8/D8*100</f>
        <v>73.20962086999879</v>
      </c>
      <c r="K8" s="191">
        <v>480879.27</v>
      </c>
      <c r="L8" s="191">
        <f aca="true" t="shared" si="1" ref="L8:L51">F8-K8</f>
        <v>219789.11</v>
      </c>
      <c r="M8" s="250">
        <f aca="true" t="shared" si="2" ref="M8:M28">F8/K8</f>
        <v>1.4570567369227623</v>
      </c>
      <c r="N8" s="191">
        <f>N9+N15+N18+N19+N20+N17</f>
        <v>72492.83</v>
      </c>
      <c r="O8" s="191">
        <f>O9+O15+O18+O19+O20+O17</f>
        <v>67147.55000000005</v>
      </c>
      <c r="P8" s="191">
        <f>O8-N8</f>
        <v>-5345.279999999955</v>
      </c>
      <c r="Q8" s="191">
        <f>O8/N8*100</f>
        <v>92.62647078338651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381575.77</v>
      </c>
      <c r="G9" s="190">
        <f t="shared" si="0"/>
        <v>6597.100000000035</v>
      </c>
      <c r="H9" s="197">
        <f>F9/E9*100</f>
        <v>101.75932673717149</v>
      </c>
      <c r="I9" s="198">
        <f>F9-D9</f>
        <v>-149013.22999999998</v>
      </c>
      <c r="J9" s="198">
        <f>F9/D9*100</f>
        <v>71.91550710625361</v>
      </c>
      <c r="K9" s="199">
        <v>264375.41</v>
      </c>
      <c r="L9" s="199">
        <f t="shared" si="1"/>
        <v>117200.36000000004</v>
      </c>
      <c r="M9" s="251">
        <f t="shared" si="2"/>
        <v>1.4433103668756488</v>
      </c>
      <c r="N9" s="197">
        <f>E9-серпень!E9</f>
        <v>42685</v>
      </c>
      <c r="O9" s="200">
        <f>F9-серпень!F9</f>
        <v>41657.41000000003</v>
      </c>
      <c r="P9" s="201">
        <f>O9-N9</f>
        <v>-1027.5899999999674</v>
      </c>
      <c r="Q9" s="198">
        <f>O9/N9*100</f>
        <v>97.5926203584398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335810.16</v>
      </c>
      <c r="G10" s="109">
        <f t="shared" si="0"/>
        <v>1339.9199999999837</v>
      </c>
      <c r="H10" s="32">
        <f aca="true" t="shared" si="3" ref="H10:H36">F10/E10*100</f>
        <v>100.40060963271351</v>
      </c>
      <c r="I10" s="110">
        <f aca="true" t="shared" si="4" ref="I10:I37">F10-D10</f>
        <v>-149398.84000000003</v>
      </c>
      <c r="J10" s="110">
        <f aca="true" t="shared" si="5" ref="J10:J36">F10/D10*100</f>
        <v>69.20938399741142</v>
      </c>
      <c r="K10" s="112">
        <v>233936.48</v>
      </c>
      <c r="L10" s="112">
        <f t="shared" si="1"/>
        <v>101873.67999999996</v>
      </c>
      <c r="M10" s="252">
        <f t="shared" si="2"/>
        <v>1.435475818051122</v>
      </c>
      <c r="N10" s="111">
        <f>E10-серпень!E10</f>
        <v>39100</v>
      </c>
      <c r="O10" s="179">
        <f>F10-серпень!F10</f>
        <v>37136.75</v>
      </c>
      <c r="P10" s="112">
        <f aca="true" t="shared" si="6" ref="P10:P37">O10-N10</f>
        <v>-1963.25</v>
      </c>
      <c r="Q10" s="198">
        <f aca="true" t="shared" si="7" ref="Q10:Q16">O10/N10*100</f>
        <v>94.97890025575447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28315.59</v>
      </c>
      <c r="G11" s="109">
        <f t="shared" si="0"/>
        <v>6800.6500000000015</v>
      </c>
      <c r="H11" s="32">
        <f t="shared" si="3"/>
        <v>131.60896567687385</v>
      </c>
      <c r="I11" s="110">
        <f t="shared" si="4"/>
        <v>5315.59</v>
      </c>
      <c r="J11" s="110">
        <f t="shared" si="5"/>
        <v>123.11126086956521</v>
      </c>
      <c r="K11" s="112">
        <v>14002.69</v>
      </c>
      <c r="L11" s="112">
        <f t="shared" si="1"/>
        <v>14312.9</v>
      </c>
      <c r="M11" s="252">
        <f t="shared" si="2"/>
        <v>2.0221536004867637</v>
      </c>
      <c r="N11" s="111">
        <f>E11-серпень!E11</f>
        <v>1800</v>
      </c>
      <c r="O11" s="179">
        <f>F11-серпень!F11</f>
        <v>3316.66</v>
      </c>
      <c r="P11" s="112">
        <f t="shared" si="6"/>
        <v>1516.6599999999999</v>
      </c>
      <c r="Q11" s="198">
        <f t="shared" si="7"/>
        <v>184.2588888888889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7304.58</v>
      </c>
      <c r="G12" s="109">
        <f t="shared" si="0"/>
        <v>1423.9700000000003</v>
      </c>
      <c r="H12" s="32">
        <f t="shared" si="3"/>
        <v>124.21466480518177</v>
      </c>
      <c r="I12" s="110">
        <f t="shared" si="4"/>
        <v>804.5799999999999</v>
      </c>
      <c r="J12" s="110">
        <f t="shared" si="5"/>
        <v>112.37815384615384</v>
      </c>
      <c r="K12" s="112">
        <v>3744.64</v>
      </c>
      <c r="L12" s="112">
        <f t="shared" si="1"/>
        <v>3559.94</v>
      </c>
      <c r="M12" s="252">
        <f t="shared" si="2"/>
        <v>1.9506761664672705</v>
      </c>
      <c r="N12" s="111">
        <f>E12-серпень!E12</f>
        <v>480</v>
      </c>
      <c r="O12" s="179">
        <f>F12-серпень!F12</f>
        <v>618.1899999999996</v>
      </c>
      <c r="P12" s="112">
        <f t="shared" si="6"/>
        <v>138.1899999999996</v>
      </c>
      <c r="Q12" s="198">
        <f t="shared" si="7"/>
        <v>128.78958333333327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7506.52</v>
      </c>
      <c r="G13" s="109">
        <f t="shared" si="0"/>
        <v>-2158.3199999999997</v>
      </c>
      <c r="H13" s="32">
        <f t="shared" si="3"/>
        <v>77.66833180890734</v>
      </c>
      <c r="I13" s="110">
        <f t="shared" si="4"/>
        <v>-4893.48</v>
      </c>
      <c r="J13" s="110">
        <f t="shared" si="5"/>
        <v>60.53645161290323</v>
      </c>
      <c r="K13" s="112">
        <v>5730.24</v>
      </c>
      <c r="L13" s="112">
        <f t="shared" si="1"/>
        <v>1776.2800000000007</v>
      </c>
      <c r="M13" s="252">
        <f t="shared" si="2"/>
        <v>1.309983525995421</v>
      </c>
      <c r="N13" s="111">
        <f>E13-серпень!E13</f>
        <v>1300</v>
      </c>
      <c r="O13" s="179">
        <f>F13-серпень!F13</f>
        <v>489.27000000000044</v>
      </c>
      <c r="P13" s="112">
        <f t="shared" si="6"/>
        <v>-810.7299999999996</v>
      </c>
      <c r="Q13" s="198">
        <f t="shared" si="7"/>
        <v>37.63615384615388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73142.57</v>
      </c>
      <c r="G19" s="190">
        <f t="shared" si="0"/>
        <v>-6917.829999999987</v>
      </c>
      <c r="H19" s="197">
        <f t="shared" si="3"/>
        <v>91.35923627661117</v>
      </c>
      <c r="I19" s="198">
        <f t="shared" si="4"/>
        <v>-36757.42999999999</v>
      </c>
      <c r="J19" s="198">
        <f t="shared" si="5"/>
        <v>66.55374886260236</v>
      </c>
      <c r="K19" s="209">
        <v>51468.87</v>
      </c>
      <c r="L19" s="201">
        <f t="shared" si="1"/>
        <v>21673.700000000004</v>
      </c>
      <c r="M19" s="259">
        <f t="shared" si="2"/>
        <v>1.4211030861955976</v>
      </c>
      <c r="N19" s="197">
        <f>E19-серпень!E19</f>
        <v>10800</v>
      </c>
      <c r="O19" s="200">
        <f>F19-серпень!F19</f>
        <v>8706.290000000008</v>
      </c>
      <c r="P19" s="201">
        <f t="shared" si="6"/>
        <v>-2093.709999999992</v>
      </c>
      <c r="Q19" s="198">
        <f aca="true" t="shared" si="9" ref="Q19:Q24">O19/N19*100</f>
        <v>80.61379629629637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246335.94</v>
      </c>
      <c r="F20" s="272">
        <f>F21+F29+F30+F31+F32</f>
        <v>245457.25</v>
      </c>
      <c r="G20" s="190">
        <f t="shared" si="0"/>
        <v>-878.6900000000023</v>
      </c>
      <c r="H20" s="197">
        <f t="shared" si="3"/>
        <v>99.64329606146792</v>
      </c>
      <c r="I20" s="198">
        <f t="shared" si="4"/>
        <v>-70519.40000000002</v>
      </c>
      <c r="J20" s="198">
        <f t="shared" si="5"/>
        <v>77.68208505280374</v>
      </c>
      <c r="K20" s="198">
        <v>160106.6</v>
      </c>
      <c r="L20" s="201">
        <f t="shared" si="1"/>
        <v>85350.65</v>
      </c>
      <c r="M20" s="254">
        <f t="shared" si="2"/>
        <v>1.533086393690204</v>
      </c>
      <c r="N20" s="197">
        <f>N21+N30+N31+N32</f>
        <v>19002.83</v>
      </c>
      <c r="O20" s="200">
        <f>F20-серпень!F20</f>
        <v>16782.290000000008</v>
      </c>
      <c r="P20" s="201">
        <f t="shared" si="6"/>
        <v>-2220.5399999999936</v>
      </c>
      <c r="Q20" s="198">
        <f t="shared" si="9"/>
        <v>88.31468786491278</v>
      </c>
      <c r="R20" s="113"/>
      <c r="S20" s="114"/>
      <c r="T20" s="186">
        <f t="shared" si="8"/>
        <v>69640.71000000002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133568.65</v>
      </c>
      <c r="G21" s="190">
        <f t="shared" si="0"/>
        <v>-512.140000000014</v>
      </c>
      <c r="H21" s="197">
        <f t="shared" si="3"/>
        <v>99.61803626007871</v>
      </c>
      <c r="I21" s="198">
        <f t="shared" si="4"/>
        <v>-41331</v>
      </c>
      <c r="J21" s="198">
        <f t="shared" si="5"/>
        <v>76.36873487168214</v>
      </c>
      <c r="K21" s="198">
        <v>88979.33</v>
      </c>
      <c r="L21" s="201">
        <f t="shared" si="1"/>
        <v>44589.31999999999</v>
      </c>
      <c r="M21" s="254">
        <f t="shared" si="2"/>
        <v>1.5011199792131498</v>
      </c>
      <c r="N21" s="197">
        <f>N22+N25+N26</f>
        <v>13311.830000000004</v>
      </c>
      <c r="O21" s="200">
        <f>F21-серпень!F21</f>
        <v>11888.679999999993</v>
      </c>
      <c r="P21" s="201">
        <f t="shared" si="6"/>
        <v>-1423.1500000000106</v>
      </c>
      <c r="Q21" s="198">
        <f t="shared" si="9"/>
        <v>89.30913330473714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15713.15</v>
      </c>
      <c r="G22" s="212">
        <f t="shared" si="0"/>
        <v>588.6700000000001</v>
      </c>
      <c r="H22" s="214">
        <f t="shared" si="3"/>
        <v>103.8921668711916</v>
      </c>
      <c r="I22" s="215">
        <f t="shared" si="4"/>
        <v>-2786.8500000000004</v>
      </c>
      <c r="J22" s="215">
        <f t="shared" si="5"/>
        <v>84.93594594594595</v>
      </c>
      <c r="K22" s="216">
        <v>9131.68</v>
      </c>
      <c r="L22" s="206">
        <f t="shared" si="1"/>
        <v>6581.469999999999</v>
      </c>
      <c r="M22" s="262">
        <f t="shared" si="2"/>
        <v>1.7207293729083804</v>
      </c>
      <c r="N22" s="214">
        <f>E22-серпень!E22</f>
        <v>547.5799999999999</v>
      </c>
      <c r="O22" s="217">
        <f>F22-серпень!F22</f>
        <v>839.6800000000003</v>
      </c>
      <c r="P22" s="218">
        <f t="shared" si="6"/>
        <v>292.10000000000036</v>
      </c>
      <c r="Q22" s="215">
        <f t="shared" si="9"/>
        <v>153.34380364512955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662.02</v>
      </c>
      <c r="G23" s="241">
        <f t="shared" si="0"/>
        <v>-362.3800000000001</v>
      </c>
      <c r="H23" s="242">
        <f t="shared" si="3"/>
        <v>64.62514642717687</v>
      </c>
      <c r="I23" s="243">
        <f t="shared" si="4"/>
        <v>-1337.98</v>
      </c>
      <c r="J23" s="243">
        <f t="shared" si="5"/>
        <v>33.101</v>
      </c>
      <c r="K23" s="261">
        <v>574.07</v>
      </c>
      <c r="L23" s="261">
        <f t="shared" si="1"/>
        <v>87.94999999999993</v>
      </c>
      <c r="M23" s="263">
        <f t="shared" si="2"/>
        <v>1.1532043130628669</v>
      </c>
      <c r="N23" s="239">
        <f>E23-серпень!E23</f>
        <v>150.0000000000001</v>
      </c>
      <c r="O23" s="239">
        <f>F23-серпень!F23</f>
        <v>38.379999999999995</v>
      </c>
      <c r="P23" s="240">
        <f t="shared" si="6"/>
        <v>-111.62000000000012</v>
      </c>
      <c r="Q23" s="240">
        <f t="shared" si="9"/>
        <v>25.586666666666645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15051.13</v>
      </c>
      <c r="G24" s="241">
        <f t="shared" si="0"/>
        <v>951.0499999999993</v>
      </c>
      <c r="H24" s="242">
        <f t="shared" si="3"/>
        <v>106.74499719150529</v>
      </c>
      <c r="I24" s="243">
        <f t="shared" si="4"/>
        <v>-1448.8700000000008</v>
      </c>
      <c r="J24" s="243">
        <f t="shared" si="5"/>
        <v>91.2189696969697</v>
      </c>
      <c r="K24" s="261">
        <v>8557.61</v>
      </c>
      <c r="L24" s="261">
        <f t="shared" si="1"/>
        <v>6493.519999999999</v>
      </c>
      <c r="M24" s="263">
        <f t="shared" si="2"/>
        <v>1.7588006464421724</v>
      </c>
      <c r="N24" s="239">
        <f>E24-серпень!E24</f>
        <v>397.5799999999999</v>
      </c>
      <c r="O24" s="239">
        <f>F24-серпень!F24</f>
        <v>801.2999999999993</v>
      </c>
      <c r="P24" s="240">
        <f t="shared" si="6"/>
        <v>403.71999999999935</v>
      </c>
      <c r="Q24" s="240">
        <f t="shared" si="9"/>
        <v>201.54434327682463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117078.16</v>
      </c>
      <c r="G26" s="212">
        <f t="shared" si="0"/>
        <v>-950.8099999999977</v>
      </c>
      <c r="H26" s="214">
        <f t="shared" si="3"/>
        <v>99.1944265886587</v>
      </c>
      <c r="I26" s="215">
        <f t="shared" si="4"/>
        <v>-38321.48999999999</v>
      </c>
      <c r="J26" s="215">
        <f t="shared" si="5"/>
        <v>75.3400409846483</v>
      </c>
      <c r="K26" s="216">
        <v>76514.01</v>
      </c>
      <c r="L26" s="216">
        <f t="shared" si="1"/>
        <v>40564.15000000001</v>
      </c>
      <c r="M26" s="256">
        <f t="shared" si="2"/>
        <v>1.5301532359890693</v>
      </c>
      <c r="N26" s="214">
        <f>E26-серпень!E26</f>
        <v>12730.050000000003</v>
      </c>
      <c r="O26" s="217">
        <f>F26-серпень!F26</f>
        <v>10940.660000000003</v>
      </c>
      <c r="P26" s="218">
        <f t="shared" si="6"/>
        <v>-1789.3899999999994</v>
      </c>
      <c r="Q26" s="215">
        <f>O26/N26*100</f>
        <v>85.943574455717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37047.67</v>
      </c>
      <c r="G27" s="241">
        <f t="shared" si="0"/>
        <v>165.86999999999534</v>
      </c>
      <c r="H27" s="242">
        <f t="shared" si="3"/>
        <v>100.4497340151511</v>
      </c>
      <c r="I27" s="243">
        <f t="shared" si="4"/>
        <v>-10319.330000000002</v>
      </c>
      <c r="J27" s="243">
        <f t="shared" si="5"/>
        <v>78.2140942006038</v>
      </c>
      <c r="K27" s="261">
        <v>20770.43</v>
      </c>
      <c r="L27" s="261">
        <f t="shared" si="1"/>
        <v>16277.239999999998</v>
      </c>
      <c r="M27" s="263">
        <f t="shared" si="2"/>
        <v>1.7836737130622715</v>
      </c>
      <c r="N27" s="239">
        <f>E27-серпень!E27</f>
        <v>3590.050000000003</v>
      </c>
      <c r="O27" s="239">
        <f>F27-серпень!F27</f>
        <v>3009.8499999999985</v>
      </c>
      <c r="P27" s="240">
        <f t="shared" si="6"/>
        <v>-580.2000000000044</v>
      </c>
      <c r="Q27" s="240">
        <f>O27/N27*100</f>
        <v>83.83866519964891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80030.48</v>
      </c>
      <c r="G28" s="241">
        <f t="shared" si="0"/>
        <v>-1116.6900000000023</v>
      </c>
      <c r="H28" s="242">
        <f t="shared" si="3"/>
        <v>98.62387067842292</v>
      </c>
      <c r="I28" s="243">
        <f t="shared" si="4"/>
        <v>-28002.17</v>
      </c>
      <c r="J28" s="243">
        <f t="shared" si="5"/>
        <v>74.0799008447909</v>
      </c>
      <c r="K28" s="261">
        <v>55743.59</v>
      </c>
      <c r="L28" s="261">
        <f t="shared" si="1"/>
        <v>24286.89</v>
      </c>
      <c r="M28" s="263">
        <f t="shared" si="2"/>
        <v>1.435689377020748</v>
      </c>
      <c r="N28" s="239">
        <f>E28-серпень!E28</f>
        <v>9140</v>
      </c>
      <c r="O28" s="239">
        <f>F28-серпень!F28</f>
        <v>7930.809999999998</v>
      </c>
      <c r="P28" s="240">
        <f t="shared" si="6"/>
        <v>-1209.1900000000023</v>
      </c>
      <c r="Q28" s="240">
        <f>O28/N28*100</f>
        <v>86.77035010940916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</f>
        <v>112199.84</v>
      </c>
      <c r="F32" s="203">
        <v>111960.6</v>
      </c>
      <c r="G32" s="202">
        <f t="shared" si="0"/>
        <v>-239.2399999999907</v>
      </c>
      <c r="H32" s="204">
        <f t="shared" si="3"/>
        <v>99.78677331447176</v>
      </c>
      <c r="I32" s="205">
        <f t="shared" si="4"/>
        <v>-29039.399999999994</v>
      </c>
      <c r="J32" s="205">
        <f t="shared" si="5"/>
        <v>79.40468085106383</v>
      </c>
      <c r="K32" s="219">
        <v>71777.4</v>
      </c>
      <c r="L32" s="219">
        <f>F32-K32</f>
        <v>40183.20000000001</v>
      </c>
      <c r="M32" s="411">
        <f>F32/K32</f>
        <v>1.5598308102550387</v>
      </c>
      <c r="N32" s="197">
        <f>E32-серпень!E32</f>
        <v>5684</v>
      </c>
      <c r="O32" s="200">
        <f>F32-серпень!F32</f>
        <v>4901.4800000000105</v>
      </c>
      <c r="P32" s="207">
        <f t="shared" si="6"/>
        <v>-782.5199999999895</v>
      </c>
      <c r="Q32" s="205">
        <f>O32/N32*100</f>
        <v>86.23293455313178</v>
      </c>
      <c r="R32" s="113"/>
      <c r="S32" s="114"/>
      <c r="T32" s="186">
        <f t="shared" si="8"/>
        <v>28800.160000000003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28301.08</v>
      </c>
      <c r="G34" s="109">
        <f t="shared" si="0"/>
        <v>-61.88999999999942</v>
      </c>
      <c r="H34" s="111">
        <f t="shared" si="3"/>
        <v>99.78179295045618</v>
      </c>
      <c r="I34" s="110">
        <f t="shared" si="4"/>
        <v>-5915.919999999998</v>
      </c>
      <c r="J34" s="110">
        <f t="shared" si="5"/>
        <v>82.7105824590116</v>
      </c>
      <c r="K34" s="142">
        <v>17739.76</v>
      </c>
      <c r="L34" s="142">
        <f t="shared" si="1"/>
        <v>10561.320000000003</v>
      </c>
      <c r="M34" s="264">
        <f t="shared" si="10"/>
        <v>1.5953474004157895</v>
      </c>
      <c r="N34" s="111">
        <f>E34-серпень!E34</f>
        <v>1400</v>
      </c>
      <c r="O34" s="179">
        <f>F34-серпень!F34</f>
        <v>918</v>
      </c>
      <c r="P34" s="112">
        <f t="shared" si="6"/>
        <v>-482</v>
      </c>
      <c r="Q34" s="110">
        <f>O34/N34*100</f>
        <v>65.57142857142857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</f>
        <v>83820.08</v>
      </c>
      <c r="F35" s="171">
        <v>83632.87</v>
      </c>
      <c r="G35" s="109">
        <f t="shared" si="0"/>
        <v>-187.2100000000064</v>
      </c>
      <c r="H35" s="111">
        <f t="shared" si="3"/>
        <v>99.77665256344302</v>
      </c>
      <c r="I35" s="110">
        <f t="shared" si="4"/>
        <v>-23099.130000000005</v>
      </c>
      <c r="J35" s="110">
        <f t="shared" si="5"/>
        <v>78.35782145935613</v>
      </c>
      <c r="K35" s="142">
        <v>54015.97</v>
      </c>
      <c r="L35" s="142">
        <f t="shared" si="1"/>
        <v>29616.899999999994</v>
      </c>
      <c r="M35" s="264">
        <f t="shared" si="10"/>
        <v>1.548298956771488</v>
      </c>
      <c r="N35" s="111">
        <f>E35-серпень!E35</f>
        <v>4284</v>
      </c>
      <c r="O35" s="179">
        <f>F35-серпень!F35</f>
        <v>3982.0699999999924</v>
      </c>
      <c r="P35" s="112">
        <f t="shared" si="6"/>
        <v>-301.93000000000757</v>
      </c>
      <c r="Q35" s="110">
        <f>O35/N35*100</f>
        <v>92.95214752567676</v>
      </c>
      <c r="R35" s="113"/>
      <c r="S35" s="114"/>
      <c r="T35" s="186">
        <f t="shared" si="8"/>
        <v>22911.92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49354.85</v>
      </c>
      <c r="G38" s="191">
        <f>G39+G40+G41+G42+G43+G45+G47+G48+G49+G50+G51+G56+G57+G61</f>
        <v>202.670000000002</v>
      </c>
      <c r="H38" s="192">
        <f>F38/E38*100</f>
        <v>100.46782668631448</v>
      </c>
      <c r="I38" s="193">
        <f>F38-D38</f>
        <v>-12487.630000000005</v>
      </c>
      <c r="J38" s="193">
        <f>F38/D38*100</f>
        <v>79.80735895455679</v>
      </c>
      <c r="K38" s="191">
        <v>28244.63</v>
      </c>
      <c r="L38" s="191">
        <f t="shared" si="1"/>
        <v>21110.219999999998</v>
      </c>
      <c r="M38" s="250">
        <f t="shared" si="10"/>
        <v>1.7474064981555786</v>
      </c>
      <c r="N38" s="191">
        <f>N39+N40+N41+N42+N43+N45+N47+N48+N49+N50+N51+N56+N57+N61+N44</f>
        <v>6064</v>
      </c>
      <c r="O38" s="191">
        <f>O39+O40+O41+O42+O43+O45+O47+O48+O49+O50+O51+O56+O57+O61+O44</f>
        <v>6366.570000000001</v>
      </c>
      <c r="P38" s="191">
        <f>P39+P40+P41+P42+P43+P45+P47+P48+P49+P50+P51+P56+P57+P61</f>
        <v>302.5700000000011</v>
      </c>
      <c r="Q38" s="191">
        <f>O38/N38*100</f>
        <v>104.98961081794195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423.57</v>
      </c>
      <c r="G45" s="202">
        <f t="shared" si="13"/>
        <v>159.57</v>
      </c>
      <c r="H45" s="204">
        <f t="shared" si="11"/>
        <v>160.4431818181818</v>
      </c>
      <c r="I45" s="205">
        <f t="shared" si="14"/>
        <v>123.57</v>
      </c>
      <c r="J45" s="205">
        <f t="shared" si="16"/>
        <v>141.19</v>
      </c>
      <c r="K45" s="205">
        <v>0</v>
      </c>
      <c r="L45" s="205">
        <f t="shared" si="1"/>
        <v>423.57</v>
      </c>
      <c r="M45" s="266"/>
      <c r="N45" s="204">
        <f>E45-серпень!E45</f>
        <v>8</v>
      </c>
      <c r="O45" s="208">
        <f>F45-серпень!F45</f>
        <v>95.45999999999998</v>
      </c>
      <c r="P45" s="207">
        <f t="shared" si="15"/>
        <v>87.45999999999998</v>
      </c>
      <c r="Q45" s="205">
        <f t="shared" si="12"/>
        <v>1193.2499999999998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8007.31</v>
      </c>
      <c r="G47" s="202">
        <f t="shared" si="13"/>
        <v>158.28999999999996</v>
      </c>
      <c r="H47" s="204">
        <f t="shared" si="11"/>
        <v>102.01668488550162</v>
      </c>
      <c r="I47" s="205">
        <f t="shared" si="14"/>
        <v>-1892.6899999999996</v>
      </c>
      <c r="J47" s="205">
        <f t="shared" si="16"/>
        <v>80.8819191919192</v>
      </c>
      <c r="K47" s="205">
        <v>7605.46</v>
      </c>
      <c r="L47" s="205">
        <f t="shared" si="1"/>
        <v>401.85000000000036</v>
      </c>
      <c r="M47" s="266">
        <f t="shared" si="17"/>
        <v>1.0528370407575611</v>
      </c>
      <c r="N47" s="204">
        <f>E47-серпень!E47</f>
        <v>800</v>
      </c>
      <c r="O47" s="208">
        <f>F47-серпень!F47</f>
        <v>944.6700000000001</v>
      </c>
      <c r="P47" s="207">
        <f t="shared" si="15"/>
        <v>144.67000000000007</v>
      </c>
      <c r="Q47" s="205">
        <f t="shared" si="12"/>
        <v>118.08375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206.93</v>
      </c>
      <c r="G48" s="202">
        <f t="shared" si="13"/>
        <v>-443.07</v>
      </c>
      <c r="H48" s="204">
        <f t="shared" si="11"/>
        <v>31.835384615384616</v>
      </c>
      <c r="I48" s="205">
        <f t="shared" si="14"/>
        <v>-443.07</v>
      </c>
      <c r="J48" s="205">
        <f t="shared" si="16"/>
        <v>31.835384615384616</v>
      </c>
      <c r="K48" s="205">
        <v>0</v>
      </c>
      <c r="L48" s="205">
        <f t="shared" si="1"/>
        <v>206.93</v>
      </c>
      <c r="M48" s="266"/>
      <c r="N48" s="204">
        <f>E48-серпень!E48</f>
        <v>0</v>
      </c>
      <c r="O48" s="208">
        <f>F48-серпень!F48</f>
        <v>38.670000000000016</v>
      </c>
      <c r="P48" s="207">
        <f t="shared" si="15"/>
        <v>38.670000000000016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4907.57</v>
      </c>
      <c r="G51" s="202">
        <f t="shared" si="13"/>
        <v>-3.619999999999891</v>
      </c>
      <c r="H51" s="204">
        <f t="shared" si="11"/>
        <v>99.92629077677712</v>
      </c>
      <c r="I51" s="205">
        <f t="shared" si="14"/>
        <v>-2092.4700000000003</v>
      </c>
      <c r="J51" s="205">
        <f t="shared" si="16"/>
        <v>70.1077422414729</v>
      </c>
      <c r="K51" s="205">
        <v>5721.95</v>
      </c>
      <c r="L51" s="205">
        <f t="shared" si="1"/>
        <v>-814.3800000000001</v>
      </c>
      <c r="M51" s="266">
        <f t="shared" si="17"/>
        <v>0.857674394218754</v>
      </c>
      <c r="N51" s="204">
        <f>E51-серпень!E51</f>
        <v>520</v>
      </c>
      <c r="O51" s="208">
        <f>F51-серпень!F51</f>
        <v>559.96</v>
      </c>
      <c r="P51" s="207">
        <f t="shared" si="15"/>
        <v>39.960000000000036</v>
      </c>
      <c r="Q51" s="205">
        <f t="shared" si="12"/>
        <v>107.6846153846154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642.38</v>
      </c>
      <c r="G52" s="36">
        <f t="shared" si="13"/>
        <v>-41.610000000000014</v>
      </c>
      <c r="H52" s="32">
        <f t="shared" si="11"/>
        <v>93.91657772774455</v>
      </c>
      <c r="I52" s="110">
        <f t="shared" si="14"/>
        <v>-327.62</v>
      </c>
      <c r="J52" s="110">
        <f t="shared" si="16"/>
        <v>66.22474226804124</v>
      </c>
      <c r="K52" s="110">
        <v>801.84</v>
      </c>
      <c r="L52" s="110">
        <f>F52-K52</f>
        <v>-159.46000000000004</v>
      </c>
      <c r="M52" s="115">
        <f t="shared" si="17"/>
        <v>0.8011323954903721</v>
      </c>
      <c r="N52" s="111">
        <f>E52-серпень!E52</f>
        <v>20</v>
      </c>
      <c r="O52" s="179">
        <f>F52-серпень!F52</f>
        <v>72.25</v>
      </c>
      <c r="P52" s="112">
        <f t="shared" si="15"/>
        <v>52.25</v>
      </c>
      <c r="Q52" s="132">
        <f t="shared" si="12"/>
        <v>361.25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4264.9</v>
      </c>
      <c r="G55" s="36">
        <f t="shared" si="13"/>
        <v>42.72999999999956</v>
      </c>
      <c r="H55" s="32">
        <f t="shared" si="11"/>
        <v>101.01203883311187</v>
      </c>
      <c r="I55" s="110">
        <f t="shared" si="14"/>
        <v>-1759.1000000000004</v>
      </c>
      <c r="J55" s="110">
        <f t="shared" si="16"/>
        <v>70.7984727755644</v>
      </c>
      <c r="K55" s="110">
        <v>4875.29</v>
      </c>
      <c r="L55" s="110">
        <f>F55-K55</f>
        <v>-610.3900000000003</v>
      </c>
      <c r="M55" s="115">
        <f t="shared" si="17"/>
        <v>0.8747992427117155</v>
      </c>
      <c r="N55" s="111">
        <f>E55-серпень!E55</f>
        <v>500</v>
      </c>
      <c r="O55" s="179">
        <f>F55-серпень!F55</f>
        <v>487.7099999999996</v>
      </c>
      <c r="P55" s="112">
        <f t="shared" si="15"/>
        <v>-12.290000000000418</v>
      </c>
      <c r="Q55" s="132">
        <f t="shared" si="12"/>
        <v>97.54199999999992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5148.82</v>
      </c>
      <c r="G57" s="202">
        <f t="shared" si="13"/>
        <v>510.84000000000015</v>
      </c>
      <c r="H57" s="204">
        <f t="shared" si="11"/>
        <v>111.01427776747637</v>
      </c>
      <c r="I57" s="205">
        <f t="shared" si="14"/>
        <v>-1.180000000000291</v>
      </c>
      <c r="J57" s="205">
        <f t="shared" si="16"/>
        <v>99.97708737864077</v>
      </c>
      <c r="K57" s="205">
        <v>3571.45</v>
      </c>
      <c r="L57" s="205">
        <f aca="true" t="shared" si="18" ref="L57:L63">F57-K57</f>
        <v>1577.37</v>
      </c>
      <c r="M57" s="266">
        <f t="shared" si="17"/>
        <v>1.4416609500342998</v>
      </c>
      <c r="N57" s="204">
        <f>E57-серпень!E57</f>
        <v>370</v>
      </c>
      <c r="O57" s="208">
        <f>F57-серпень!F57</f>
        <v>546.9899999999998</v>
      </c>
      <c r="P57" s="207">
        <f t="shared" si="15"/>
        <v>176.98999999999978</v>
      </c>
      <c r="Q57" s="205">
        <f t="shared" si="12"/>
        <v>147.83513513513506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1002.71</v>
      </c>
      <c r="G59" s="202"/>
      <c r="H59" s="204"/>
      <c r="I59" s="205"/>
      <c r="J59" s="205"/>
      <c r="K59" s="206">
        <v>979.24</v>
      </c>
      <c r="L59" s="205">
        <f t="shared" si="18"/>
        <v>23.470000000000027</v>
      </c>
      <c r="M59" s="266">
        <f t="shared" si="17"/>
        <v>1.0239675666843675</v>
      </c>
      <c r="N59" s="204"/>
      <c r="O59" s="208">
        <f>F59-серпень!F59</f>
        <v>135.61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750995.14</v>
      </c>
      <c r="F64" s="191">
        <f>F8+F38+F62+F63</f>
        <v>750037.77</v>
      </c>
      <c r="G64" s="191">
        <f>F64-E64</f>
        <v>-957.3699999999953</v>
      </c>
      <c r="H64" s="192">
        <f>F64/E64*100</f>
        <v>99.87251981417616</v>
      </c>
      <c r="I64" s="193">
        <f>F64-D64</f>
        <v>-268906.9600000001</v>
      </c>
      <c r="J64" s="193">
        <f>F64/D64*100</f>
        <v>73.60926926821634</v>
      </c>
      <c r="K64" s="193">
        <v>509138.63</v>
      </c>
      <c r="L64" s="193">
        <f>F64-K64</f>
        <v>240899.14</v>
      </c>
      <c r="M64" s="267">
        <f>F64/K64</f>
        <v>1.47315038735128</v>
      </c>
      <c r="N64" s="191">
        <f>N8+N38+N62+N63</f>
        <v>78559.13</v>
      </c>
      <c r="O64" s="191">
        <f>O8+O38+O62+O63</f>
        <v>73514.11000000006</v>
      </c>
      <c r="P64" s="195">
        <f>O64-N64</f>
        <v>-5045.019999999946</v>
      </c>
      <c r="Q64" s="193">
        <f>O64/N64*100</f>
        <v>93.57806024583019</v>
      </c>
      <c r="R64" s="28">
        <f>O64-34768</f>
        <v>38746.11000000006</v>
      </c>
      <c r="S64" s="128">
        <f>O64/34768</f>
        <v>2.114418718361714</v>
      </c>
      <c r="T64" s="186">
        <f t="shared" si="8"/>
        <v>267949.5900000001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6878.62</v>
      </c>
      <c r="G74" s="202">
        <f t="shared" si="19"/>
        <v>2186.41</v>
      </c>
      <c r="H74" s="204">
        <f>F74/E74*100</f>
        <v>146.59659307660996</v>
      </c>
      <c r="I74" s="207">
        <f t="shared" si="20"/>
        <v>-580.3800000000001</v>
      </c>
      <c r="J74" s="207">
        <f>F74/D74*100</f>
        <v>92.21906421772356</v>
      </c>
      <c r="K74" s="207">
        <v>3987.63</v>
      </c>
      <c r="L74" s="207">
        <f t="shared" si="21"/>
        <v>2890.99</v>
      </c>
      <c r="M74" s="254">
        <f>F74/K74</f>
        <v>1.7249895301219018</v>
      </c>
      <c r="N74" s="204">
        <f>E74-серпень!E74</f>
        <v>815</v>
      </c>
      <c r="O74" s="208">
        <f>F74-серпень!F74</f>
        <v>95.09000000000015</v>
      </c>
      <c r="P74" s="207">
        <f t="shared" si="22"/>
        <v>-719.9099999999999</v>
      </c>
      <c r="Q74" s="207">
        <f>O74/N74*100</f>
        <v>11.667484662576705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11719.11</v>
      </c>
      <c r="G75" s="202">
        <f t="shared" si="19"/>
        <v>9020.26</v>
      </c>
      <c r="H75" s="204">
        <f>F75/E75*100</f>
        <v>434.2260592474573</v>
      </c>
      <c r="I75" s="207">
        <f t="shared" si="20"/>
        <v>5719.110000000001</v>
      </c>
      <c r="J75" s="207">
        <f>F75/D75*100</f>
        <v>195.31850000000003</v>
      </c>
      <c r="K75" s="207">
        <v>1859.08</v>
      </c>
      <c r="L75" s="207">
        <f t="shared" si="21"/>
        <v>9860.03</v>
      </c>
      <c r="M75" s="254">
        <f>F75/K75</f>
        <v>6.303714740624396</v>
      </c>
      <c r="N75" s="204">
        <f>E75-серпень!E75</f>
        <v>302</v>
      </c>
      <c r="O75" s="208">
        <f>F75-серпень!F75</f>
        <v>1241.9700000000012</v>
      </c>
      <c r="P75" s="207">
        <f t="shared" si="22"/>
        <v>939.9700000000012</v>
      </c>
      <c r="Q75" s="207">
        <f>O75/N75*100</f>
        <v>411.24834437086133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20161.68</v>
      </c>
      <c r="G77" s="226">
        <f t="shared" si="19"/>
        <v>10061.62</v>
      </c>
      <c r="H77" s="227">
        <f>F77/E77*100</f>
        <v>199.61940820153546</v>
      </c>
      <c r="I77" s="228">
        <f t="shared" si="20"/>
        <v>2490.6800000000003</v>
      </c>
      <c r="J77" s="228">
        <f>F77/D77*100</f>
        <v>114.0947314809575</v>
      </c>
      <c r="K77" s="228">
        <v>6439.8</v>
      </c>
      <c r="L77" s="228">
        <f t="shared" si="21"/>
        <v>13721.880000000001</v>
      </c>
      <c r="M77" s="260">
        <f>F77/K77</f>
        <v>3.1307928817665145</v>
      </c>
      <c r="N77" s="226">
        <f>N73+N74+N75+N76</f>
        <v>1618</v>
      </c>
      <c r="O77" s="230">
        <f>O73+O74+O75+O76</f>
        <v>1359.8400000000013</v>
      </c>
      <c r="P77" s="228">
        <f t="shared" si="22"/>
        <v>-258.1599999999987</v>
      </c>
      <c r="Q77" s="228">
        <f>O77/N77*100</f>
        <v>84.0444993819531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6825.65</v>
      </c>
      <c r="G80" s="202">
        <f t="shared" si="19"/>
        <v>-798.3500000000004</v>
      </c>
      <c r="H80" s="204">
        <f>F80/E80*100</f>
        <v>89.528462749213</v>
      </c>
      <c r="I80" s="207">
        <f t="shared" si="20"/>
        <v>-2674.3500000000004</v>
      </c>
      <c r="J80" s="207">
        <f>F80/D80*100</f>
        <v>71.84894736842105</v>
      </c>
      <c r="K80" s="207">
        <v>0</v>
      </c>
      <c r="L80" s="207">
        <f t="shared" si="21"/>
        <v>6825.65</v>
      </c>
      <c r="M80" s="254"/>
      <c r="N80" s="204">
        <f>E80-серпень!E80</f>
        <v>0.3999999999996362</v>
      </c>
      <c r="O80" s="208">
        <f>F80-серпень!F80</f>
        <v>0.819999999999709</v>
      </c>
      <c r="P80" s="207">
        <f>O80-N80</f>
        <v>0.42000000000007276</v>
      </c>
      <c r="Q80" s="231">
        <f>O80/N80*100</f>
        <v>205.00000000011366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1.1</v>
      </c>
      <c r="G81" s="202">
        <f t="shared" si="19"/>
        <v>1.1</v>
      </c>
      <c r="H81" s="204"/>
      <c r="I81" s="207">
        <f t="shared" si="20"/>
        <v>1.1</v>
      </c>
      <c r="J81" s="207"/>
      <c r="K81" s="207">
        <v>1</v>
      </c>
      <c r="L81" s="207">
        <f t="shared" si="21"/>
        <v>0.10000000000000009</v>
      </c>
      <c r="M81" s="254">
        <f>F81/K81</f>
        <v>1.1</v>
      </c>
      <c r="N81" s="204">
        <f>E81-серпень!E81</f>
        <v>0</v>
      </c>
      <c r="O81" s="208">
        <f>F81-серпень!F81</f>
        <v>0.010000000000000009</v>
      </c>
      <c r="P81" s="207">
        <f t="shared" si="22"/>
        <v>0.010000000000000009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6862.53</v>
      </c>
      <c r="G82" s="224">
        <f>G78+G81+G79+G80</f>
        <v>-761.4700000000004</v>
      </c>
      <c r="H82" s="227">
        <f>F82/E82*100</f>
        <v>90.01219832109129</v>
      </c>
      <c r="I82" s="228">
        <f t="shared" si="20"/>
        <v>-2638.4700000000003</v>
      </c>
      <c r="J82" s="228">
        <f>F82/D82*100</f>
        <v>72.22955478370697</v>
      </c>
      <c r="K82" s="228">
        <v>1.35</v>
      </c>
      <c r="L82" s="228">
        <f t="shared" si="21"/>
        <v>6861.179999999999</v>
      </c>
      <c r="M82" s="268">
        <f>F82/K82</f>
        <v>5083.355555555555</v>
      </c>
      <c r="N82" s="226">
        <f>N78+N81+N79+N80</f>
        <v>0.3999999999996362</v>
      </c>
      <c r="O82" s="230">
        <f>O78+O81+O79+O80</f>
        <v>30.93999999999971</v>
      </c>
      <c r="P82" s="226">
        <f>P78+P81+P79+P80</f>
        <v>30.540000000000074</v>
      </c>
      <c r="Q82" s="228">
        <f>O82/N82*100</f>
        <v>7735.000000006963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26.81</v>
      </c>
      <c r="G83" s="202">
        <f t="shared" si="19"/>
        <v>-2.16</v>
      </c>
      <c r="H83" s="204">
        <f>F83/E83*100</f>
        <v>92.54401104590956</v>
      </c>
      <c r="I83" s="207">
        <f t="shared" si="20"/>
        <v>-16.19</v>
      </c>
      <c r="J83" s="207">
        <f>F83/D83*100</f>
        <v>62.348837209302324</v>
      </c>
      <c r="K83" s="207">
        <v>29.22</v>
      </c>
      <c r="L83" s="207">
        <f t="shared" si="21"/>
        <v>-2.41</v>
      </c>
      <c r="M83" s="254">
        <f>F83/K83</f>
        <v>0.9175222450376455</v>
      </c>
      <c r="N83" s="204">
        <f>E83-серпень!E83</f>
        <v>8.169999999999998</v>
      </c>
      <c r="O83" s="208">
        <f>F83-серпень!F83</f>
        <v>7.43</v>
      </c>
      <c r="P83" s="207">
        <f t="shared" si="22"/>
        <v>-0.7399999999999984</v>
      </c>
      <c r="Q83" s="207">
        <f>O83/N83</f>
        <v>0.9094247246022034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27047.2</v>
      </c>
      <c r="G85" s="233">
        <f>F85-E85</f>
        <v>9294.170000000002</v>
      </c>
      <c r="H85" s="234">
        <f>F85/E85*100</f>
        <v>152.35258431940915</v>
      </c>
      <c r="I85" s="235">
        <f>F85-D85</f>
        <v>-167.79999999999927</v>
      </c>
      <c r="J85" s="235">
        <f>F85/D85*100</f>
        <v>99.38342825647621</v>
      </c>
      <c r="K85" s="235">
        <v>6418.88</v>
      </c>
      <c r="L85" s="235">
        <f>F85-K85</f>
        <v>20628.32</v>
      </c>
      <c r="M85" s="269">
        <f>F85/K85</f>
        <v>4.213694600927265</v>
      </c>
      <c r="N85" s="232">
        <f>N71+N83+N77+N82</f>
        <v>1626.5699999999997</v>
      </c>
      <c r="O85" s="232">
        <f>O71+O83+O77+O82+O84</f>
        <v>1398.210000000001</v>
      </c>
      <c r="P85" s="235">
        <f t="shared" si="22"/>
        <v>-228.35999999999876</v>
      </c>
      <c r="Q85" s="235">
        <f>O85/N85*100</f>
        <v>85.96064110367222</v>
      </c>
      <c r="R85" s="28">
        <f>O85-8104.96</f>
        <v>-6706.749999999999</v>
      </c>
      <c r="S85" s="101">
        <f>O85/8104.96</f>
        <v>0.17251288100126355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768748.17</v>
      </c>
      <c r="F86" s="232">
        <f>F64+F85</f>
        <v>777084.97</v>
      </c>
      <c r="G86" s="233">
        <f>F86-E86</f>
        <v>8336.79999999993</v>
      </c>
      <c r="H86" s="234">
        <f>F86/E86*100</f>
        <v>101.08446437017209</v>
      </c>
      <c r="I86" s="235">
        <f>F86-D86</f>
        <v>-269074.7600000001</v>
      </c>
      <c r="J86" s="235">
        <f>F86/D86*100</f>
        <v>74.2797631868319</v>
      </c>
      <c r="K86" s="235">
        <f>K64+K85</f>
        <v>515557.51</v>
      </c>
      <c r="L86" s="235">
        <f>F86-K86</f>
        <v>261527.45999999996</v>
      </c>
      <c r="M86" s="269">
        <f>F86/K86</f>
        <v>1.5072711674784836</v>
      </c>
      <c r="N86" s="233">
        <f>N64+N85</f>
        <v>80185.70000000001</v>
      </c>
      <c r="O86" s="233">
        <f>O64+O85</f>
        <v>74912.32000000007</v>
      </c>
      <c r="P86" s="235">
        <f t="shared" si="22"/>
        <v>-5273.379999999946</v>
      </c>
      <c r="Q86" s="235">
        <f>O86/N86*100</f>
        <v>93.42354060636754</v>
      </c>
      <c r="R86" s="28">
        <f>O86-42872.96</f>
        <v>32039.360000000066</v>
      </c>
      <c r="S86" s="101">
        <f>O86/42872.96</f>
        <v>1.7473092597292108</v>
      </c>
      <c r="T86" s="186">
        <f t="shared" si="23"/>
        <v>277411.56000000006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5045.019999999946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42642</v>
      </c>
      <c r="D90" s="31">
        <v>10407.9</v>
      </c>
      <c r="G90" s="4" t="s">
        <v>59</v>
      </c>
      <c r="O90" s="439"/>
      <c r="P90" s="439"/>
      <c r="T90" s="186">
        <f t="shared" si="23"/>
        <v>10407.9</v>
      </c>
    </row>
    <row r="91" spans="3:16" ht="15">
      <c r="C91" s="87">
        <v>42641</v>
      </c>
      <c r="D91" s="31">
        <v>6835.7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42640</v>
      </c>
      <c r="D92" s="31">
        <v>2366.1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709.70266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647.18</v>
      </c>
      <c r="G97" s="73">
        <f>G45+G48+G49</f>
        <v>-298.82</v>
      </c>
      <c r="H97" s="74"/>
      <c r="I97" s="74"/>
      <c r="N97" s="31">
        <f>N45+N48+N49</f>
        <v>12</v>
      </c>
      <c r="O97" s="246">
        <f>O45+O48+O49</f>
        <v>135.37</v>
      </c>
      <c r="P97" s="31">
        <f>P45+P48+P49</f>
        <v>123.36999999999999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709.70266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2016-09-29T12:10:00Z</cp:lastPrinted>
  <dcterms:created xsi:type="dcterms:W3CDTF">2003-07-28T11:27:56Z</dcterms:created>
  <dcterms:modified xsi:type="dcterms:W3CDTF">2016-09-30T08:13:42Z</dcterms:modified>
  <cp:category/>
  <cp:version/>
  <cp:contentType/>
  <cp:contentStatus/>
</cp:coreProperties>
</file>